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<sst xmlns="http://schemas.openxmlformats.org/spreadsheetml/2006/main" count="63" uniqueCount="31">
  <si>
    <t>Stepper Motor Conversions</t>
  </si>
  <si>
    <t>Linear Units ~ X, Y, Z  (In or mm)</t>
  </si>
  <si>
    <t>in</t>
  </si>
  <si>
    <t>Rotary Units ~ A, B, C (deg)</t>
  </si>
  <si>
    <t>ENTER:</t>
  </si>
  <si>
    <t xml:space="preserve"> steps/rev -  </t>
  </si>
  <si>
    <t xml:space="preserve">steps/rev -  </t>
  </si>
  <si>
    <t xml:space="preserve">deg/rev -  </t>
  </si>
  <si>
    <t>THEN:</t>
  </si>
  <si>
    <t xml:space="preserve">      </t>
  </si>
  <si>
    <t>steps/deg =</t>
  </si>
  <si>
    <t>deg/step =</t>
  </si>
  <si>
    <t>INPUT</t>
  </si>
  <si>
    <t>RESULT</t>
  </si>
  <si>
    <t>steps/sec =</t>
  </si>
  <si>
    <t xml:space="preserve">deg/min - </t>
  </si>
  <si>
    <t>deg/sec =</t>
  </si>
  <si>
    <t>rpm =</t>
  </si>
  <si>
    <t xml:space="preserve"> </t>
  </si>
  <si>
    <t>deg/sec -</t>
  </si>
  <si>
    <t>deg/min =</t>
  </si>
  <si>
    <t xml:space="preserve">Stepper rpm  - </t>
  </si>
  <si>
    <t xml:space="preserve">steps/sec - </t>
  </si>
  <si>
    <t xml:space="preserve">revolutions - </t>
  </si>
  <si>
    <t xml:space="preserve">per seconds - </t>
  </si>
  <si>
    <t>steps =</t>
  </si>
  <si>
    <t xml:space="preserve">    For timing/counting</t>
  </si>
  <si>
    <t>deg =</t>
  </si>
  <si>
    <t xml:space="preserve">    revolutions using</t>
  </si>
  <si>
    <t xml:space="preserve">    a stopwatch.</t>
  </si>
  <si>
    <t>Al Lenz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</si>
</sst>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##"/>
    <numFmt numFmtId="165" formatCode="???.??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0" fillId="2" borderId="12" xfId="0" applyFill="1" applyBorder="1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2" fillId="2" borderId="5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2" fillId="2" borderId="13" xfId="0" applyFont="1" applyFill="1" applyBorder="1" applyAlignment="1">
      <alignment horizontal="right"/>
    </xf>
    <xf numFmtId="0" fontId="0" fillId="2" borderId="0" xfId="0" applyFont="1" applyFill="1" applyBorder="1" applyAlignment="1" applyProtection="1">
      <alignment horizontal="left"/>
      <protection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right"/>
    </xf>
    <xf numFmtId="0" fontId="0" fillId="2" borderId="5" xfId="0" applyFont="1" applyFill="1" applyBorder="1" applyAlignment="1" applyProtection="1">
      <alignment horizontal="left"/>
      <protection/>
    </xf>
    <xf numFmtId="0" fontId="0" fillId="2" borderId="14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15" xfId="0" applyFont="1" applyFill="1" applyBorder="1" applyAlignment="1">
      <alignment horizontal="right"/>
    </xf>
    <xf numFmtId="0" fontId="0" fillId="2" borderId="10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>
      <alignment horizontal="right"/>
    </xf>
    <xf numFmtId="164" fontId="0" fillId="2" borderId="17" xfId="0" applyNumberFormat="1" applyFont="1" applyFill="1" applyBorder="1" applyAlignment="1">
      <alignment horizontal="left"/>
    </xf>
    <xf numFmtId="165" fontId="0" fillId="2" borderId="12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 applyProtection="1">
      <alignment horizontal="left"/>
      <protection/>
    </xf>
    <xf numFmtId="165" fontId="0" fillId="2" borderId="5" xfId="0" applyNumberFormat="1" applyFont="1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164" fontId="0" fillId="2" borderId="19" xfId="0" applyNumberFormat="1" applyFill="1" applyBorder="1" applyAlignment="1">
      <alignment horizontal="left"/>
    </xf>
    <xf numFmtId="0" fontId="0" fillId="2" borderId="0" xfId="0" applyFill="1" applyAlignment="1">
      <alignment/>
    </xf>
    <xf numFmtId="0" fontId="2" fillId="2" borderId="20" xfId="0" applyFont="1" applyFill="1" applyBorder="1" applyAlignment="1">
      <alignment horizontal="right"/>
    </xf>
    <xf numFmtId="0" fontId="0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right"/>
    </xf>
    <xf numFmtId="164" fontId="0" fillId="2" borderId="21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0" fillId="2" borderId="10" xfId="0" applyFill="1" applyBorder="1" applyAlignment="1" applyProtection="1">
      <alignment horizontal="left"/>
      <protection locked="0"/>
    </xf>
    <xf numFmtId="164" fontId="0" fillId="2" borderId="17" xfId="0" applyNumberFormat="1" applyFill="1" applyBorder="1" applyAlignment="1">
      <alignment horizontal="left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164" fontId="0" fillId="2" borderId="21" xfId="0" applyNumberFormat="1" applyFill="1" applyBorder="1" applyAlignment="1">
      <alignment horizontal="left"/>
    </xf>
    <xf numFmtId="164" fontId="0" fillId="2" borderId="0" xfId="0" applyNumberFormat="1" applyFill="1" applyBorder="1" applyAlignment="1">
      <alignment/>
    </xf>
    <xf numFmtId="0" fontId="0" fillId="2" borderId="2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164" fontId="0" fillId="2" borderId="19" xfId="0" applyNumberFormat="1" applyFont="1" applyFill="1" applyBorder="1" applyAlignment="1">
      <alignment horizontal="left"/>
    </xf>
    <xf numFmtId="0" fontId="2" fillId="2" borderId="18" xfId="0" applyFont="1" applyFill="1" applyBorder="1" applyAlignment="1">
      <alignment horizontal="right"/>
    </xf>
    <xf numFmtId="0" fontId="0" fillId="2" borderId="19" xfId="0" applyFont="1" applyFill="1" applyBorder="1" applyAlignment="1" applyProtection="1">
      <alignment horizontal="left"/>
      <protection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165" fontId="0" fillId="2" borderId="5" xfId="0" applyNumberFormat="1" applyFill="1" applyBorder="1" applyAlignment="1">
      <alignment horizontal="left"/>
    </xf>
    <xf numFmtId="0" fontId="0" fillId="2" borderId="4" xfId="0" applyFill="1" applyBorder="1" applyAlignment="1">
      <alignment/>
    </xf>
    <xf numFmtId="0" fontId="0" fillId="2" borderId="18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13" xfId="0" applyFont="1" applyFill="1" applyBorder="1" applyAlignment="1" applyProtection="1">
      <alignment/>
      <protection/>
    </xf>
    <xf numFmtId="0" fontId="0" fillId="2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right"/>
    </xf>
    <xf numFmtId="0" fontId="0" fillId="2" borderId="14" xfId="0" applyFill="1" applyBorder="1" applyAlignment="1">
      <alignment/>
    </xf>
    <xf numFmtId="0" fontId="0" fillId="2" borderId="25" xfId="0" applyFont="1" applyFill="1" applyBorder="1" applyAlignment="1" applyProtection="1">
      <alignment/>
      <protection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8"/>
  <sheetViews>
    <sheetView tabSelected="1" workbookViewId="0" topLeftCell="A6">
      <selection activeCell="D23" sqref="D23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15.7109375" style="0" customWidth="1"/>
    <col min="4" max="4" width="6.421875" style="0" customWidth="1"/>
    <col min="5" max="5" width="13.28125" style="0" customWidth="1"/>
    <col min="6" max="6" width="11.140625" style="0" customWidth="1"/>
    <col min="7" max="7" width="8.140625" style="0" customWidth="1"/>
    <col min="8" max="8" width="7.00390625" style="0" customWidth="1"/>
    <col min="9" max="9" width="15.7109375" style="0" customWidth="1"/>
    <col min="10" max="10" width="6.421875" style="0" customWidth="1"/>
    <col min="11" max="11" width="14.57421875" style="0" customWidth="1"/>
    <col min="12" max="12" width="11.140625" style="0" customWidth="1"/>
    <col min="13" max="13" width="4.140625" style="0" customWidth="1"/>
  </cols>
  <sheetData>
    <row r="1" ht="7.5" customHeight="1" thickBot="1"/>
    <row r="2" spans="2:13" ht="3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6.5" customHeight="1">
      <c r="B3" s="86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2:13" ht="8.25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2:13" ht="7.5" customHeight="1" thickBot="1" thickTop="1">
      <c r="B5" s="4"/>
      <c r="C5" s="5"/>
      <c r="D5" s="5"/>
      <c r="E5" s="5"/>
      <c r="F5" s="5"/>
      <c r="G5" s="10"/>
      <c r="H5" s="5"/>
      <c r="I5" s="5"/>
      <c r="J5" s="5"/>
      <c r="K5" s="5"/>
      <c r="L5" s="5"/>
      <c r="M5" s="6"/>
    </row>
    <row r="6" spans="2:13" ht="16.5" thickBot="1" thickTop="1">
      <c r="B6" s="89" t="s">
        <v>1</v>
      </c>
      <c r="C6" s="90"/>
      <c r="D6" s="90"/>
      <c r="E6" s="90"/>
      <c r="F6" s="90"/>
      <c r="G6" s="11" t="s">
        <v>2</v>
      </c>
      <c r="H6" s="90" t="s">
        <v>3</v>
      </c>
      <c r="I6" s="90"/>
      <c r="J6" s="90"/>
      <c r="K6" s="90"/>
      <c r="L6" s="90"/>
      <c r="M6" s="91"/>
    </row>
    <row r="7" spans="2:13" ht="7.5" customHeight="1" thickBot="1" thickTop="1">
      <c r="B7" s="12"/>
      <c r="C7" s="13"/>
      <c r="D7" s="13"/>
      <c r="E7" s="13"/>
      <c r="F7" s="13"/>
      <c r="G7" s="14"/>
      <c r="H7" s="15"/>
      <c r="I7" s="13"/>
      <c r="J7" s="16"/>
      <c r="K7" s="13"/>
      <c r="L7" s="13"/>
      <c r="M7" s="17"/>
    </row>
    <row r="8" spans="2:13" ht="14.25" thickBot="1" thickTop="1">
      <c r="B8" s="18"/>
      <c r="C8" s="19"/>
      <c r="D8" s="19"/>
      <c r="E8" s="19"/>
      <c r="F8" s="19"/>
      <c r="G8" s="19"/>
      <c r="H8" s="85"/>
      <c r="I8" s="19"/>
      <c r="J8" s="19"/>
      <c r="K8" s="19"/>
      <c r="L8" s="19"/>
      <c r="M8" s="20"/>
    </row>
    <row r="9" spans="2:13" ht="14.25" thickBot="1" thickTop="1">
      <c r="B9" s="21"/>
      <c r="C9" s="92" t="s">
        <v>4</v>
      </c>
      <c r="D9" s="22"/>
      <c r="E9" s="23" t="s">
        <v>5</v>
      </c>
      <c r="F9" s="11">
        <v>400</v>
      </c>
      <c r="G9" s="24"/>
      <c r="H9" s="25"/>
      <c r="I9" s="92" t="s">
        <v>4</v>
      </c>
      <c r="J9" s="22"/>
      <c r="K9" s="23" t="s">
        <v>6</v>
      </c>
      <c r="L9" s="11">
        <v>400</v>
      </c>
      <c r="M9" s="26"/>
    </row>
    <row r="10" spans="2:13" ht="14.25" thickBot="1" thickTop="1">
      <c r="B10" s="21"/>
      <c r="C10" s="93"/>
      <c r="D10" s="27"/>
      <c r="E10" s="28" t="str">
        <f>"rev/"&amp;G6&amp;"   -  "</f>
        <v>rev/in   -  </v>
      </c>
      <c r="F10" s="11">
        <v>20</v>
      </c>
      <c r="G10" s="24"/>
      <c r="H10" s="29"/>
      <c r="I10" s="94"/>
      <c r="J10" s="27"/>
      <c r="K10" s="28" t="s">
        <v>7</v>
      </c>
      <c r="L10" s="30">
        <v>5</v>
      </c>
      <c r="M10" s="20"/>
    </row>
    <row r="11" spans="2:13" ht="12.75">
      <c r="B11" s="21"/>
      <c r="C11" s="92" t="s">
        <v>8</v>
      </c>
      <c r="D11" s="15"/>
      <c r="E11" s="31" t="str">
        <f>" steps/"&amp;G6&amp;" "&amp;"="</f>
        <v> steps/in =</v>
      </c>
      <c r="F11" s="32">
        <f>F9*F10</f>
        <v>8000</v>
      </c>
      <c r="G11" s="24" t="s">
        <v>9</v>
      </c>
      <c r="H11" s="29"/>
      <c r="I11" s="92" t="s">
        <v>8</v>
      </c>
      <c r="J11" s="15"/>
      <c r="K11" s="31" t="s">
        <v>10</v>
      </c>
      <c r="L11" s="32">
        <f>L9/L10</f>
        <v>80</v>
      </c>
      <c r="M11" s="26"/>
    </row>
    <row r="12" spans="2:13" ht="13.5" thickBot="1">
      <c r="B12" s="21"/>
      <c r="C12" s="93"/>
      <c r="D12" s="27"/>
      <c r="E12" s="28" t="str">
        <f>G6&amp;"/step ="</f>
        <v>in/step =</v>
      </c>
      <c r="F12" s="33">
        <f>1/F11</f>
        <v>0.000125</v>
      </c>
      <c r="G12" s="24"/>
      <c r="H12" s="29"/>
      <c r="I12" s="93"/>
      <c r="J12" s="27"/>
      <c r="K12" s="28" t="s">
        <v>11</v>
      </c>
      <c r="L12" s="33">
        <f>L10/L9</f>
        <v>0.0125</v>
      </c>
      <c r="M12" s="20"/>
    </row>
    <row r="13" spans="2:13" ht="12.75">
      <c r="B13" s="21"/>
      <c r="C13" s="34"/>
      <c r="D13" s="35"/>
      <c r="E13" s="19"/>
      <c r="F13" s="19"/>
      <c r="G13" s="36"/>
      <c r="H13" s="37"/>
      <c r="I13" s="19"/>
      <c r="J13" s="19"/>
      <c r="K13" s="19"/>
      <c r="L13" s="19"/>
      <c r="M13" s="20"/>
    </row>
    <row r="14" spans="2:13" ht="13.5" thickBot="1">
      <c r="B14" s="21"/>
      <c r="C14" s="95" t="s">
        <v>12</v>
      </c>
      <c r="D14" s="96"/>
      <c r="E14" s="95" t="s">
        <v>13</v>
      </c>
      <c r="F14" s="95"/>
      <c r="G14" s="38"/>
      <c r="H14" s="39"/>
      <c r="I14" s="95" t="s">
        <v>12</v>
      </c>
      <c r="J14" s="96"/>
      <c r="K14" s="95" t="s">
        <v>13</v>
      </c>
      <c r="L14" s="95"/>
      <c r="M14" s="20"/>
    </row>
    <row r="15" spans="2:13" ht="14.25" thickBot="1" thickTop="1">
      <c r="B15" s="21"/>
      <c r="C15" s="40" t="str">
        <f>G6&amp;"/min - "</f>
        <v>in/min - </v>
      </c>
      <c r="D15" s="41">
        <v>40</v>
      </c>
      <c r="E15" s="42" t="s">
        <v>14</v>
      </c>
      <c r="F15" s="43">
        <f>D15*F11/60</f>
        <v>5333.333333333333</v>
      </c>
      <c r="G15" s="44"/>
      <c r="H15" s="45"/>
      <c r="I15" s="40" t="s">
        <v>15</v>
      </c>
      <c r="J15" s="41">
        <v>50</v>
      </c>
      <c r="K15" s="42" t="s">
        <v>14</v>
      </c>
      <c r="L15" s="43">
        <f>J15*L11/60</f>
        <v>66.66666666666667</v>
      </c>
      <c r="M15" s="46"/>
    </row>
    <row r="16" spans="2:13" ht="13.5" thickTop="1">
      <c r="B16" s="21"/>
      <c r="C16" s="47"/>
      <c r="D16" s="48"/>
      <c r="E16" s="31" t="str">
        <f>G6&amp;"/sec = "</f>
        <v>in/sec = </v>
      </c>
      <c r="F16" s="49">
        <f>D15/60</f>
        <v>0.6666666666666666</v>
      </c>
      <c r="G16" s="44"/>
      <c r="H16" s="50"/>
      <c r="I16" s="47"/>
      <c r="J16" s="48"/>
      <c r="K16" s="31" t="s">
        <v>16</v>
      </c>
      <c r="L16" s="49">
        <f>J15/60</f>
        <v>0.8333333333333334</v>
      </c>
      <c r="M16" s="46"/>
    </row>
    <row r="17" spans="2:13" ht="12.75">
      <c r="B17" s="21"/>
      <c r="C17" s="51"/>
      <c r="D17" s="52"/>
      <c r="E17" s="53" t="s">
        <v>17</v>
      </c>
      <c r="F17" s="54">
        <f>D15*F10</f>
        <v>800</v>
      </c>
      <c r="G17" s="44"/>
      <c r="H17" s="45"/>
      <c r="I17" s="51"/>
      <c r="J17" s="52"/>
      <c r="K17" s="53" t="s">
        <v>17</v>
      </c>
      <c r="L17" s="54">
        <f>J15/L10</f>
        <v>10</v>
      </c>
      <c r="M17" s="46"/>
    </row>
    <row r="18" spans="2:13" ht="13.5" thickBot="1">
      <c r="B18" s="21"/>
      <c r="C18" s="31"/>
      <c r="D18" s="55"/>
      <c r="E18" s="31"/>
      <c r="F18" s="56"/>
      <c r="G18" s="44" t="s">
        <v>18</v>
      </c>
      <c r="H18" s="45"/>
      <c r="I18" s="31"/>
      <c r="J18" s="55"/>
      <c r="K18" s="31"/>
      <c r="L18" s="56"/>
      <c r="M18" s="46"/>
    </row>
    <row r="19" spans="2:13" ht="14.25" thickBot="1" thickTop="1">
      <c r="B19" s="21"/>
      <c r="C19" s="40" t="str">
        <f>G6&amp;"/sec - "</f>
        <v>in/sec - </v>
      </c>
      <c r="D19" s="57">
        <v>1</v>
      </c>
      <c r="E19" s="42" t="s">
        <v>14</v>
      </c>
      <c r="F19" s="58">
        <f>D19*F11</f>
        <v>8000</v>
      </c>
      <c r="G19" s="44"/>
      <c r="H19" s="45"/>
      <c r="I19" s="40" t="s">
        <v>19</v>
      </c>
      <c r="J19" s="57">
        <v>20</v>
      </c>
      <c r="K19" s="42" t="s">
        <v>14</v>
      </c>
      <c r="L19" s="58">
        <f>J19*L11</f>
        <v>1600</v>
      </c>
      <c r="M19" s="46"/>
    </row>
    <row r="20" spans="2:13" ht="13.5" thickTop="1">
      <c r="B20" s="21"/>
      <c r="C20" s="47"/>
      <c r="D20" s="48"/>
      <c r="E20" s="31" t="str">
        <f>G6&amp;"/min = "</f>
        <v>in/min = </v>
      </c>
      <c r="F20" s="49">
        <f>D19*60</f>
        <v>60</v>
      </c>
      <c r="G20" s="44"/>
      <c r="H20" s="50"/>
      <c r="I20" s="47"/>
      <c r="J20" s="48"/>
      <c r="K20" s="31" t="s">
        <v>20</v>
      </c>
      <c r="L20" s="49">
        <f>J19*60</f>
        <v>1200</v>
      </c>
      <c r="M20" s="46"/>
    </row>
    <row r="21" spans="2:13" ht="12.75">
      <c r="B21" s="21"/>
      <c r="C21" s="59"/>
      <c r="D21" s="60"/>
      <c r="E21" s="53" t="s">
        <v>17</v>
      </c>
      <c r="F21" s="61">
        <f>D19*F10*60</f>
        <v>1200</v>
      </c>
      <c r="G21" s="44"/>
      <c r="H21" s="45"/>
      <c r="I21" s="59"/>
      <c r="J21" s="60"/>
      <c r="K21" s="53" t="s">
        <v>17</v>
      </c>
      <c r="L21" s="61">
        <f>J19/L10*60</f>
        <v>240</v>
      </c>
      <c r="M21" s="46"/>
    </row>
    <row r="22" spans="2:13" ht="13.5" thickBot="1">
      <c r="B22" s="21"/>
      <c r="C22" s="15"/>
      <c r="D22" s="15"/>
      <c r="E22" s="15"/>
      <c r="F22" s="62"/>
      <c r="G22" s="44"/>
      <c r="H22" s="45"/>
      <c r="I22" s="15"/>
      <c r="J22" s="15"/>
      <c r="K22" s="15"/>
      <c r="L22" s="62"/>
      <c r="M22" s="46"/>
    </row>
    <row r="23" spans="2:13" ht="14.25" thickBot="1" thickTop="1">
      <c r="B23" s="21"/>
      <c r="C23" s="40" t="s">
        <v>21</v>
      </c>
      <c r="D23" s="41">
        <v>600</v>
      </c>
      <c r="E23" s="42" t="str">
        <f>G6&amp;"/min = "</f>
        <v>in/min = </v>
      </c>
      <c r="F23" s="43">
        <f>D23/F10</f>
        <v>30</v>
      </c>
      <c r="G23" s="44"/>
      <c r="H23" s="45"/>
      <c r="I23" s="40" t="s">
        <v>21</v>
      </c>
      <c r="J23" s="41">
        <v>100</v>
      </c>
      <c r="K23" s="42" t="s">
        <v>14</v>
      </c>
      <c r="L23" s="43">
        <f>J23*L11/60*L10</f>
        <v>666.6666666666667</v>
      </c>
      <c r="M23" s="46"/>
    </row>
    <row r="24" spans="2:13" ht="13.5" thickTop="1">
      <c r="B24" s="21"/>
      <c r="C24" s="47"/>
      <c r="D24" s="48"/>
      <c r="E24" s="31" t="str">
        <f>G6&amp;"/sec = "</f>
        <v>in/sec = </v>
      </c>
      <c r="F24" s="49">
        <f>D23/F10/60</f>
        <v>0.5</v>
      </c>
      <c r="G24" s="44"/>
      <c r="H24" s="45"/>
      <c r="I24" s="47"/>
      <c r="J24" s="48"/>
      <c r="K24" s="31" t="s">
        <v>20</v>
      </c>
      <c r="L24" s="49">
        <f>J23*L10</f>
        <v>500</v>
      </c>
      <c r="M24" s="46"/>
    </row>
    <row r="25" spans="2:13" ht="12.75">
      <c r="B25" s="21"/>
      <c r="C25" s="63"/>
      <c r="D25" s="52"/>
      <c r="E25" s="53" t="s">
        <v>14</v>
      </c>
      <c r="F25" s="54">
        <f>D23*F11/60/F10</f>
        <v>4000</v>
      </c>
      <c r="G25" s="44"/>
      <c r="H25" s="45"/>
      <c r="I25" s="63"/>
      <c r="J25" s="52"/>
      <c r="K25" s="53" t="s">
        <v>16</v>
      </c>
      <c r="L25" s="54">
        <f>J23*L10/60</f>
        <v>8.333333333333334</v>
      </c>
      <c r="M25" s="46"/>
    </row>
    <row r="26" spans="2:13" ht="13.5" thickBot="1">
      <c r="B26" s="21"/>
      <c r="C26" s="64"/>
      <c r="D26" s="55"/>
      <c r="E26" s="19"/>
      <c r="F26" s="56"/>
      <c r="G26" s="44"/>
      <c r="H26" s="45"/>
      <c r="I26" s="64"/>
      <c r="J26" s="55"/>
      <c r="K26" s="19"/>
      <c r="L26" s="56"/>
      <c r="M26" s="46"/>
    </row>
    <row r="27" spans="2:13" ht="14.25" thickBot="1" thickTop="1">
      <c r="B27" s="65"/>
      <c r="C27" s="40" t="s">
        <v>22</v>
      </c>
      <c r="D27" s="41">
        <v>4500</v>
      </c>
      <c r="E27" s="42" t="s">
        <v>17</v>
      </c>
      <c r="F27" s="43">
        <f>D27*60*F10/F11</f>
        <v>675</v>
      </c>
      <c r="G27" s="44"/>
      <c r="H27" s="45"/>
      <c r="I27" s="40" t="s">
        <v>22</v>
      </c>
      <c r="J27" s="41">
        <v>200</v>
      </c>
      <c r="K27" s="42" t="s">
        <v>17</v>
      </c>
      <c r="L27" s="43">
        <f>J27*60/L9</f>
        <v>30</v>
      </c>
      <c r="M27" s="46"/>
    </row>
    <row r="28" spans="2:13" ht="13.5" thickTop="1">
      <c r="B28" s="18"/>
      <c r="C28" s="66"/>
      <c r="D28" s="67"/>
      <c r="E28" s="31" t="str">
        <f>G6&amp;"/min = "</f>
        <v>in/min = </v>
      </c>
      <c r="F28" s="68">
        <f>D27*60/F11</f>
        <v>33.75</v>
      </c>
      <c r="G28" s="44"/>
      <c r="H28" s="45"/>
      <c r="I28" s="69"/>
      <c r="J28" s="70"/>
      <c r="K28" s="31" t="s">
        <v>20</v>
      </c>
      <c r="L28" s="49">
        <f>L29*60</f>
        <v>150</v>
      </c>
      <c r="M28" s="46"/>
    </row>
    <row r="29" spans="2:13" ht="12.75">
      <c r="B29" s="18"/>
      <c r="C29" s="59"/>
      <c r="D29" s="60"/>
      <c r="E29" s="53" t="str">
        <f>G6&amp;"/sec = "</f>
        <v>in/sec = </v>
      </c>
      <c r="F29" s="61">
        <f>D27/F11</f>
        <v>0.5625</v>
      </c>
      <c r="G29" s="44"/>
      <c r="H29" s="45"/>
      <c r="I29" s="71"/>
      <c r="J29" s="72"/>
      <c r="K29" s="53" t="s">
        <v>16</v>
      </c>
      <c r="L29" s="54">
        <f>J27/L11</f>
        <v>2.5</v>
      </c>
      <c r="M29" s="46"/>
    </row>
    <row r="30" spans="2:13" ht="13.5" thickBot="1">
      <c r="B30" s="18"/>
      <c r="C30" s="15"/>
      <c r="D30" s="15"/>
      <c r="E30" s="15"/>
      <c r="F30" s="62"/>
      <c r="G30" s="44"/>
      <c r="H30" s="45"/>
      <c r="I30" s="15"/>
      <c r="J30" s="15"/>
      <c r="K30" s="15"/>
      <c r="L30" s="62"/>
      <c r="M30" s="46"/>
    </row>
    <row r="31" spans="2:13" ht="14.25" thickBot="1" thickTop="1">
      <c r="B31" s="18"/>
      <c r="C31" s="40" t="s">
        <v>23</v>
      </c>
      <c r="D31" s="41">
        <v>10</v>
      </c>
      <c r="E31" s="42" t="s">
        <v>17</v>
      </c>
      <c r="F31" s="43">
        <f>D31/D32*60</f>
        <v>317.46031746031747</v>
      </c>
      <c r="G31" s="36"/>
      <c r="H31" s="37"/>
      <c r="I31" s="40" t="s">
        <v>23</v>
      </c>
      <c r="J31" s="41">
        <v>36</v>
      </c>
      <c r="K31" s="42" t="s">
        <v>17</v>
      </c>
      <c r="L31" s="43">
        <f>J31/J32*60</f>
        <v>188.48167539267016</v>
      </c>
      <c r="M31" s="73"/>
    </row>
    <row r="32" spans="2:13" ht="14.25" thickBot="1" thickTop="1">
      <c r="B32" s="18"/>
      <c r="C32" s="69" t="s">
        <v>24</v>
      </c>
      <c r="D32" s="41">
        <v>1.89</v>
      </c>
      <c r="E32" s="31" t="s">
        <v>25</v>
      </c>
      <c r="F32" s="68">
        <f>D31/F10*F11</f>
        <v>4000</v>
      </c>
      <c r="G32" s="36"/>
      <c r="H32" s="37"/>
      <c r="I32" s="69" t="s">
        <v>24</v>
      </c>
      <c r="J32" s="41">
        <v>11.46</v>
      </c>
      <c r="K32" s="31" t="s">
        <v>25</v>
      </c>
      <c r="L32" s="68">
        <f>J31*L10*L11</f>
        <v>14400</v>
      </c>
      <c r="M32" s="20"/>
    </row>
    <row r="33" spans="2:13" ht="13.5" thickTop="1">
      <c r="B33" s="74"/>
      <c r="C33" s="75" t="s">
        <v>26</v>
      </c>
      <c r="D33" s="76"/>
      <c r="E33" s="31" t="str">
        <f>G6&amp;" =  "</f>
        <v>in =  </v>
      </c>
      <c r="F33" s="68">
        <f>D31/F10</f>
        <v>0.5</v>
      </c>
      <c r="G33" s="36"/>
      <c r="H33" s="37"/>
      <c r="I33" s="75" t="s">
        <v>26</v>
      </c>
      <c r="J33" s="55"/>
      <c r="K33" s="69" t="s">
        <v>27</v>
      </c>
      <c r="L33" s="68">
        <f>J31*L10</f>
        <v>180</v>
      </c>
      <c r="M33" s="77"/>
    </row>
    <row r="34" spans="2:13" ht="12.75">
      <c r="B34" s="74"/>
      <c r="C34" s="75" t="s">
        <v>28</v>
      </c>
      <c r="D34" s="76"/>
      <c r="E34" s="31" t="str">
        <f>G6&amp;"/min = "</f>
        <v>in/min = </v>
      </c>
      <c r="F34" s="68">
        <f>D31/D32*60*0.05</f>
        <v>15.873015873015873</v>
      </c>
      <c r="G34" s="36"/>
      <c r="H34" s="37"/>
      <c r="I34" s="75" t="s">
        <v>28</v>
      </c>
      <c r="J34" s="55"/>
      <c r="K34" s="69" t="s">
        <v>20</v>
      </c>
      <c r="L34" s="49">
        <f>L33/J32*60</f>
        <v>942.4083769633507</v>
      </c>
      <c r="M34" s="77"/>
    </row>
    <row r="35" spans="2:13" ht="12.75">
      <c r="B35" s="74"/>
      <c r="C35" s="75" t="s">
        <v>29</v>
      </c>
      <c r="D35" s="76"/>
      <c r="E35" s="31" t="str">
        <f>G6&amp;"/sec = "</f>
        <v>in/sec = </v>
      </c>
      <c r="F35" s="68">
        <f>D31/D32*0.05</f>
        <v>0.2645502645502646</v>
      </c>
      <c r="G35" s="36"/>
      <c r="H35" s="37"/>
      <c r="I35" s="75" t="s">
        <v>29</v>
      </c>
      <c r="J35" s="55"/>
      <c r="K35" s="69" t="s">
        <v>16</v>
      </c>
      <c r="L35" s="68">
        <f>L33/J32</f>
        <v>15.706806282722512</v>
      </c>
      <c r="M35" s="77"/>
    </row>
    <row r="36" spans="2:13" ht="12.75">
      <c r="B36" s="74"/>
      <c r="C36" s="71"/>
      <c r="D36" s="72"/>
      <c r="E36" s="53" t="s">
        <v>14</v>
      </c>
      <c r="F36" s="54">
        <f>D31/F10*F11/D32</f>
        <v>2116.4021164021165</v>
      </c>
      <c r="G36" s="36"/>
      <c r="H36" s="37"/>
      <c r="I36" s="59"/>
      <c r="J36" s="78"/>
      <c r="K36" s="51" t="s">
        <v>14</v>
      </c>
      <c r="L36" s="54">
        <f>J31*L10*L11/J32</f>
        <v>1256.5445026178008</v>
      </c>
      <c r="M36" s="77"/>
    </row>
    <row r="37" spans="2:13" ht="12.75">
      <c r="B37" s="74"/>
      <c r="C37" s="15"/>
      <c r="D37" s="15"/>
      <c r="E37" s="15"/>
      <c r="F37" s="15"/>
      <c r="G37" s="36"/>
      <c r="H37" s="37"/>
      <c r="I37" s="15"/>
      <c r="J37" s="15"/>
      <c r="K37" s="15"/>
      <c r="L37" s="15"/>
      <c r="M37" s="77"/>
    </row>
    <row r="38" spans="2:13" ht="13.5" thickBot="1">
      <c r="B38" s="79"/>
      <c r="C38" s="27"/>
      <c r="D38" s="27"/>
      <c r="E38" s="27"/>
      <c r="F38" s="27"/>
      <c r="G38" s="80"/>
      <c r="H38" s="81"/>
      <c r="I38" s="82"/>
      <c r="J38" s="27"/>
      <c r="K38" s="27"/>
      <c r="L38" s="83" t="s">
        <v>30</v>
      </c>
      <c r="M38" s="84"/>
    </row>
  </sheetData>
  <sheetProtection sheet="1" objects="1" scenarios="1"/>
  <mergeCells count="11">
    <mergeCell ref="K14:L14"/>
    <mergeCell ref="C11:C12"/>
    <mergeCell ref="I11:I12"/>
    <mergeCell ref="C14:D14"/>
    <mergeCell ref="E14:F14"/>
    <mergeCell ref="I14:J14"/>
    <mergeCell ref="B3:M3"/>
    <mergeCell ref="B6:F6"/>
    <mergeCell ref="H6:M6"/>
    <mergeCell ref="C9:C10"/>
    <mergeCell ref="I9:I1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Lenz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Lenz</dc:creator>
  <cp:keywords/>
  <dc:description/>
  <cp:lastModifiedBy>Al Lenz</cp:lastModifiedBy>
  <dcterms:created xsi:type="dcterms:W3CDTF">2002-11-04T07:15:19Z</dcterms:created>
  <dcterms:modified xsi:type="dcterms:W3CDTF">2002-11-04T07:34:27Z</dcterms:modified>
  <cp:category/>
  <cp:version/>
  <cp:contentType/>
  <cp:contentStatus/>
</cp:coreProperties>
</file>